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ocruzbr-my.sharepoint.com/personal/gustavo_antunes_fiocruz_br/Documents/Qualidade LIFE - FIOCRUZ/APOIO DEFINITIVO 2023-2024/OPERAÇOES/"/>
    </mc:Choice>
  </mc:AlternateContent>
  <xr:revisionPtr revIDLastSave="27" documentId="8_{01E18DBF-53CE-438C-90D0-0E0B00925DA2}" xr6:coauthVersionLast="47" xr6:coauthVersionMax="47" xr10:uidLastSave="{463292E0-5E4B-4923-9ACF-4073BD047047}"/>
  <bookViews>
    <workbookView xWindow="-108" yWindow="-108" windowWidth="23256" windowHeight="12456" activeTab="1" xr2:uid="{2705F2EB-7B40-402C-868D-2FC68FF319A6}"/>
  </bookViews>
  <sheets>
    <sheet name="Histórico HH SUPORTE 12 Meses" sheetId="3" r:id="rId1"/>
    <sheet name="Histórico HH INFRA 12 Meses" sheetId="2" r:id="rId2"/>
    <sheet name="Histórico HH SEGURANÇA 12 Mes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" i="2" l="1"/>
  <c r="W6" i="2"/>
  <c r="V6" i="2"/>
  <c r="O7" i="2"/>
  <c r="S6" i="2"/>
  <c r="X4" i="4"/>
  <c r="W7" i="4"/>
  <c r="V7" i="4"/>
  <c r="U7" i="4"/>
  <c r="T7" i="4"/>
  <c r="S7" i="4"/>
  <c r="R7" i="4"/>
  <c r="Q7" i="4"/>
  <c r="P7" i="4"/>
  <c r="N7" i="4"/>
  <c r="M7" i="4"/>
  <c r="L7" i="4"/>
  <c r="K7" i="4"/>
  <c r="J7" i="4"/>
  <c r="I7" i="4"/>
  <c r="H7" i="4"/>
  <c r="E7" i="4"/>
  <c r="U9" i="2"/>
  <c r="T9" i="2"/>
  <c r="Q9" i="2"/>
  <c r="N9" i="2"/>
  <c r="M9" i="2"/>
  <c r="L9" i="2"/>
  <c r="K9" i="2"/>
  <c r="I9" i="2"/>
  <c r="H9" i="2"/>
  <c r="G9" i="2"/>
  <c r="P5" i="3"/>
  <c r="M4" i="3"/>
  <c r="G8" i="3"/>
  <c r="H8" i="3"/>
  <c r="I8" i="3"/>
  <c r="J8" i="3"/>
  <c r="K8" i="3"/>
  <c r="L8" i="3"/>
  <c r="N8" i="3"/>
  <c r="Q8" i="3"/>
  <c r="R8" i="3"/>
  <c r="S8" i="3"/>
  <c r="T8" i="3"/>
  <c r="U8" i="3"/>
  <c r="V8" i="3"/>
  <c r="W8" i="3"/>
  <c r="X8" i="3"/>
  <c r="R6" i="2"/>
  <c r="R5" i="3"/>
  <c r="W5" i="3"/>
  <c r="X5" i="3"/>
  <c r="S5" i="3"/>
  <c r="D4" i="4" l="1"/>
  <c r="E5" i="4"/>
  <c r="D5" i="4" s="1"/>
  <c r="E6" i="4"/>
  <c r="F6" i="4"/>
  <c r="F7" i="4" s="1"/>
  <c r="G6" i="4"/>
  <c r="G7" i="4" s="1"/>
  <c r="H6" i="4"/>
  <c r="I6" i="4"/>
  <c r="J6" i="4"/>
  <c r="K6" i="4"/>
  <c r="L6" i="4"/>
  <c r="M6" i="4"/>
  <c r="N6" i="4"/>
  <c r="O6" i="4"/>
  <c r="O7" i="4" s="1"/>
  <c r="P6" i="4"/>
  <c r="Q6" i="4"/>
  <c r="R6" i="4"/>
  <c r="S6" i="4"/>
  <c r="T6" i="4"/>
  <c r="U6" i="4"/>
  <c r="V6" i="4"/>
  <c r="W6" i="4"/>
  <c r="X6" i="4"/>
  <c r="X7" i="4" s="1"/>
  <c r="D4" i="3"/>
  <c r="C4" i="3" s="1"/>
  <c r="P7" i="3"/>
  <c r="P8" i="3" s="1"/>
  <c r="R7" i="3"/>
  <c r="U5" i="3"/>
  <c r="U7" i="3" s="1"/>
  <c r="E6" i="3"/>
  <c r="E7" i="3" s="1"/>
  <c r="E8" i="3" s="1"/>
  <c r="N6" i="3"/>
  <c r="N7" i="3" s="1"/>
  <c r="F7" i="3"/>
  <c r="F8" i="3" s="1"/>
  <c r="G7" i="3"/>
  <c r="H7" i="3"/>
  <c r="I7" i="3"/>
  <c r="J7" i="3"/>
  <c r="K7" i="3"/>
  <c r="L7" i="3"/>
  <c r="O7" i="3"/>
  <c r="O8" i="3" s="1"/>
  <c r="Q7" i="3"/>
  <c r="S7" i="3"/>
  <c r="T7" i="3"/>
  <c r="V7" i="3"/>
  <c r="W7" i="3"/>
  <c r="X7" i="3"/>
  <c r="D4" i="2"/>
  <c r="D5" i="2"/>
  <c r="E5" i="2"/>
  <c r="D6" i="2"/>
  <c r="D7" i="2"/>
  <c r="O8" i="2"/>
  <c r="O9" i="2" s="1"/>
  <c r="E8" i="2"/>
  <c r="E9" i="2" s="1"/>
  <c r="F8" i="2"/>
  <c r="F9" i="2" s="1"/>
  <c r="G8" i="2"/>
  <c r="H8" i="2"/>
  <c r="I8" i="2"/>
  <c r="J8" i="2"/>
  <c r="J9" i="2" s="1"/>
  <c r="K8" i="2"/>
  <c r="L8" i="2"/>
  <c r="M8" i="2"/>
  <c r="N8" i="2"/>
  <c r="P8" i="2"/>
  <c r="P9" i="2" s="1"/>
  <c r="Q8" i="2"/>
  <c r="R8" i="2"/>
  <c r="R9" i="2" s="1"/>
  <c r="S8" i="2"/>
  <c r="S9" i="2" s="1"/>
  <c r="T8" i="2"/>
  <c r="U8" i="2"/>
  <c r="V8" i="2"/>
  <c r="V9" i="2" s="1"/>
  <c r="W8" i="2"/>
  <c r="W9" i="2" s="1"/>
  <c r="X8" i="2"/>
  <c r="X9" i="2" s="1"/>
  <c r="D6" i="4" l="1"/>
  <c r="C7" i="4"/>
  <c r="C4" i="4"/>
  <c r="C9" i="2"/>
  <c r="D8" i="2"/>
  <c r="D6" i="3"/>
  <c r="C6" i="3" s="1"/>
  <c r="C5" i="4"/>
  <c r="M7" i="3"/>
  <c r="M8" i="3" s="1"/>
  <c r="C8" i="3" s="1"/>
  <c r="D5" i="3"/>
  <c r="D7" i="3" l="1"/>
  <c r="C5" i="3"/>
</calcChain>
</file>

<file path=xl/sharedStrings.xml><?xml version="1.0" encoding="utf-8"?>
<sst xmlns="http://schemas.openxmlformats.org/spreadsheetml/2006/main" count="111" uniqueCount="45">
  <si>
    <t>Gerenciamento de Serviços de Atendimento ao usuários (GER)</t>
  </si>
  <si>
    <t>SERVICOS DE INFRAESTRUTURA</t>
  </si>
  <si>
    <t>Monitoramento (NOC)</t>
  </si>
  <si>
    <t>Banco de Dados</t>
  </si>
  <si>
    <t>Grupo 1 - Item 01 - Serviços técnicos especializados de atendimento a usuário de TIC</t>
  </si>
  <si>
    <t>BIO*</t>
  </si>
  <si>
    <t>Far</t>
  </si>
  <si>
    <t>RO</t>
  </si>
  <si>
    <t>IRR</t>
  </si>
  <si>
    <t>MS</t>
  </si>
  <si>
    <t>IOC</t>
  </si>
  <si>
    <t>INI</t>
  </si>
  <si>
    <t>ILMD</t>
  </si>
  <si>
    <t>ICC*</t>
  </si>
  <si>
    <t>INCQS</t>
  </si>
  <si>
    <t>IGM</t>
  </si>
  <si>
    <t>IFF</t>
  </si>
  <si>
    <t>ICICT</t>
  </si>
  <si>
    <t>IAM</t>
  </si>
  <si>
    <t>GEREB</t>
  </si>
  <si>
    <t>Fio-CE</t>
  </si>
  <si>
    <t>ENSP</t>
  </si>
  <si>
    <t>ICTB</t>
  </si>
  <si>
    <t>CDTS</t>
  </si>
  <si>
    <t>COGETIC</t>
  </si>
  <si>
    <t>Total HORAS 12 MESES em HORAS</t>
  </si>
  <si>
    <t>QTD POSTOS ESTIMADOS (150 horas por profissional)</t>
  </si>
  <si>
    <t>Categoria de Serviço</t>
  </si>
  <si>
    <t>Grupo/ITEM</t>
  </si>
  <si>
    <t xml:space="preserve">LEVANTAMENTO DE H:H   -   PERÍODO DE 04/2022 A 03/2023 - </t>
  </si>
  <si>
    <t>TOTAL DE POSTOS ESTIMADOS</t>
  </si>
  <si>
    <t>Atendimento Especializado (SUP)</t>
  </si>
  <si>
    <t>Central de Serviços (CES)</t>
  </si>
  <si>
    <t>Planejamento e Gestão Operacional da Segurança</t>
  </si>
  <si>
    <t>SERVICOS DE SEGURANÇA DA INFORMAÇÂO</t>
  </si>
  <si>
    <t>Extraido do Sistema de Chamados ou Planos de atendimento (Contrato 9/2017 - HST)</t>
  </si>
  <si>
    <t>Estimativa em Hora Homem  (Contratos de posto de Trabalho)</t>
  </si>
  <si>
    <t>Grupo 1 - Item 02 - Serviços técnicos especializados de operação da infraestrutura</t>
  </si>
  <si>
    <t>Grupo 2 - Item 01 - Serviços técnicos especializados de Segurança da Informação</t>
  </si>
  <si>
    <t>TOTAL DE HORAS</t>
  </si>
  <si>
    <t>* Extraido do Sistema de Chamados ou Planos de atendimento (Contrato 9/2017 - HST)</t>
  </si>
  <si>
    <t>** Estimativa em Hora Homem  (Contratos de posto de Trabalho)</t>
  </si>
  <si>
    <t xml:space="preserve">* </t>
  </si>
  <si>
    <t xml:space="preserve">Estimativa realizada atraves do historico de atendimento do Contrato de Servicos (HST), considerando 150 horas por mês para cada alocação de profissional. </t>
  </si>
  <si>
    <t>Estimativa realizada atraves do quantitativo de postos ocupados nas unidade que não participaram do contrato centralizado, realizando a contratação por "posto de trabalho" estimando 160 horas por profissional.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</si>
</sst>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</font>
    <font>
      <sz val="14"/>
      <color rgb="FF000000"/>
      <name val="Times New Roman"/>
      <family val="1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2" fontId="3" fillId="5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4" borderId="8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justify" vertical="center" wrapText="1"/>
    </xf>
    <xf numFmtId="0" fontId="5" fillId="7" borderId="12" xfId="0" applyFont="1" applyFill="1" applyBorder="1" applyAlignment="1">
      <alignment horizontal="justify" vertical="center" wrapText="1"/>
    </xf>
    <xf numFmtId="0" fontId="5" fillId="7" borderId="1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3" fillId="5" borderId="8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1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0" borderId="7" xfId="0" applyBorder="1"/>
    <xf numFmtId="2" fontId="1" fillId="0" borderId="3" xfId="0" applyNumberFormat="1" applyFont="1" applyBorder="1" applyAlignment="1">
      <alignment horizontal="right" vertical="center" wrapText="1"/>
    </xf>
    <xf numFmtId="0" fontId="7" fillId="9" borderId="0" xfId="0" applyFont="1" applyFill="1"/>
    <xf numFmtId="0" fontId="7" fillId="0" borderId="0" xfId="0" applyFont="1"/>
    <xf numFmtId="0" fontId="7" fillId="8" borderId="0" xfId="0" applyFont="1" applyFill="1"/>
    <xf numFmtId="0" fontId="3" fillId="0" borderId="9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9627-C4CC-478D-A380-165819FD8303}">
  <dimension ref="A1:X12"/>
  <sheetViews>
    <sheetView zoomScale="85" zoomScaleNormal="85" workbookViewId="0">
      <pane ySplit="3" topLeftCell="A5" activePane="bottomLeft" state="frozen"/>
      <selection activeCell="B1" sqref="B1"/>
      <selection pane="bottomLeft" activeCell="A11" sqref="A11:B12"/>
    </sheetView>
  </sheetViews>
  <sheetFormatPr defaultRowHeight="14.4" x14ac:dyDescent="0.3"/>
  <cols>
    <col min="2" max="2" width="10.33203125" customWidth="1"/>
    <col min="3" max="3" width="10.21875" customWidth="1"/>
    <col min="4" max="4" width="13.21875" bestFit="1" customWidth="1"/>
    <col min="5" max="24" width="8.33203125" customWidth="1"/>
  </cols>
  <sheetData>
    <row r="1" spans="1:24" ht="18" x14ac:dyDescent="0.3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8" x14ac:dyDescent="0.35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41</v>
      </c>
      <c r="Q2" s="39"/>
      <c r="R2" s="39"/>
      <c r="S2" s="39"/>
      <c r="T2" s="39"/>
      <c r="U2" s="39"/>
      <c r="V2" s="39"/>
      <c r="W2" s="39"/>
      <c r="X2" s="39"/>
    </row>
    <row r="3" spans="1:24" ht="97.2" thickBot="1" x14ac:dyDescent="0.35">
      <c r="A3" s="17" t="s">
        <v>28</v>
      </c>
      <c r="B3" s="16" t="s">
        <v>27</v>
      </c>
      <c r="C3" s="15" t="s">
        <v>26</v>
      </c>
      <c r="D3" s="14" t="s">
        <v>25</v>
      </c>
      <c r="E3" s="21" t="s">
        <v>24</v>
      </c>
      <c r="F3" s="22" t="s">
        <v>23</v>
      </c>
      <c r="G3" s="21" t="s">
        <v>22</v>
      </c>
      <c r="H3" s="21" t="s">
        <v>21</v>
      </c>
      <c r="I3" s="21" t="s">
        <v>20</v>
      </c>
      <c r="J3" s="21" t="s">
        <v>19</v>
      </c>
      <c r="K3" s="21" t="s">
        <v>18</v>
      </c>
      <c r="L3" s="21" t="s">
        <v>17</v>
      </c>
      <c r="M3" s="21" t="s">
        <v>16</v>
      </c>
      <c r="N3" s="21" t="s">
        <v>15</v>
      </c>
      <c r="O3" s="21" t="s">
        <v>14</v>
      </c>
      <c r="P3" s="21" t="s">
        <v>13</v>
      </c>
      <c r="Q3" s="21" t="s">
        <v>12</v>
      </c>
      <c r="R3" s="21" t="s">
        <v>11</v>
      </c>
      <c r="S3" s="21" t="s">
        <v>10</v>
      </c>
      <c r="T3" s="21" t="s">
        <v>9</v>
      </c>
      <c r="U3" s="21" t="s">
        <v>8</v>
      </c>
      <c r="V3" s="21" t="s">
        <v>7</v>
      </c>
      <c r="W3" s="21" t="s">
        <v>6</v>
      </c>
      <c r="X3" s="21" t="s">
        <v>5</v>
      </c>
    </row>
    <row r="4" spans="1:24" ht="42" thickBot="1" x14ac:dyDescent="0.35">
      <c r="A4" s="31" t="s">
        <v>4</v>
      </c>
      <c r="B4" s="13" t="s">
        <v>32</v>
      </c>
      <c r="C4" s="9">
        <f>(D4/160)/12</f>
        <v>3</v>
      </c>
      <c r="D4" s="8">
        <f>SUM(E4:X4)</f>
        <v>5760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f>1920*2</f>
        <v>3840</v>
      </c>
      <c r="N4" s="8">
        <v>0</v>
      </c>
      <c r="O4" s="8">
        <v>1920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</row>
    <row r="5" spans="1:24" ht="55.8" thickBot="1" x14ac:dyDescent="0.35">
      <c r="A5" s="32"/>
      <c r="B5" s="20" t="s">
        <v>31</v>
      </c>
      <c r="C5" s="9">
        <f>(D5/160)/12</f>
        <v>91.087864583333342</v>
      </c>
      <c r="D5" s="11">
        <f>SUM(E5:X5)</f>
        <v>174888.7</v>
      </c>
      <c r="E5" s="11">
        <v>54176</v>
      </c>
      <c r="F5" s="11">
        <v>2300</v>
      </c>
      <c r="G5" s="11">
        <v>2038.2</v>
      </c>
      <c r="H5" s="11">
        <v>0</v>
      </c>
      <c r="I5" s="11">
        <v>2042.4</v>
      </c>
      <c r="J5" s="11">
        <v>2660.3</v>
      </c>
      <c r="K5" s="11">
        <v>7680</v>
      </c>
      <c r="L5" s="11">
        <v>5941.5</v>
      </c>
      <c r="M5" s="11">
        <v>4541.3</v>
      </c>
      <c r="N5" s="11">
        <v>5398.5</v>
      </c>
      <c r="O5" s="11">
        <v>3630.5</v>
      </c>
      <c r="P5" s="11">
        <f>1920*2</f>
        <v>3840</v>
      </c>
      <c r="Q5" s="11">
        <v>1920</v>
      </c>
      <c r="R5" s="11">
        <f>1920*8</f>
        <v>15360</v>
      </c>
      <c r="S5" s="11">
        <f>1920*9</f>
        <v>17280</v>
      </c>
      <c r="T5" s="11">
        <v>1920</v>
      </c>
      <c r="U5" s="11">
        <f>1920*3</f>
        <v>5760</v>
      </c>
      <c r="V5" s="11">
        <v>0</v>
      </c>
      <c r="W5" s="11">
        <f>1920*7</f>
        <v>13440</v>
      </c>
      <c r="X5" s="11">
        <f>1920*13</f>
        <v>24960</v>
      </c>
    </row>
    <row r="6" spans="1:24" ht="97.2" thickBot="1" x14ac:dyDescent="0.35">
      <c r="A6" s="33"/>
      <c r="B6" s="6" t="s">
        <v>0</v>
      </c>
      <c r="C6" s="5">
        <f>(D6/160)/12</f>
        <v>3</v>
      </c>
      <c r="D6" s="4">
        <f>SUM(E6:X6)</f>
        <v>5760</v>
      </c>
      <c r="E6" s="7">
        <f>160*12</f>
        <v>1920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>160*12</f>
        <v>1920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1920</v>
      </c>
    </row>
    <row r="7" spans="1:24" ht="51" customHeight="1" thickBot="1" x14ac:dyDescent="0.35">
      <c r="A7" s="19"/>
      <c r="B7" s="34" t="s">
        <v>39</v>
      </c>
      <c r="C7" s="35"/>
      <c r="D7" s="24">
        <f t="shared" ref="D7:X7" si="0">SUM(D4:D6)</f>
        <v>186408.7</v>
      </c>
      <c r="E7" s="25">
        <f t="shared" si="0"/>
        <v>56096</v>
      </c>
      <c r="F7" s="25">
        <f t="shared" si="0"/>
        <v>2300</v>
      </c>
      <c r="G7" s="25">
        <f t="shared" si="0"/>
        <v>2038.2</v>
      </c>
      <c r="H7" s="25">
        <f t="shared" si="0"/>
        <v>0</v>
      </c>
      <c r="I7" s="25">
        <f t="shared" si="0"/>
        <v>2042.4</v>
      </c>
      <c r="J7" s="25">
        <f t="shared" si="0"/>
        <v>2660.3</v>
      </c>
      <c r="K7" s="25">
        <f t="shared" si="0"/>
        <v>7680</v>
      </c>
      <c r="L7" s="25">
        <f t="shared" si="0"/>
        <v>5941.5</v>
      </c>
      <c r="M7" s="25">
        <f t="shared" si="0"/>
        <v>8381.2999999999993</v>
      </c>
      <c r="N7" s="25">
        <f t="shared" si="0"/>
        <v>7318.5</v>
      </c>
      <c r="O7" s="25">
        <f t="shared" si="0"/>
        <v>5550.5</v>
      </c>
      <c r="P7" s="25">
        <f t="shared" si="0"/>
        <v>3840</v>
      </c>
      <c r="Q7" s="25">
        <f t="shared" si="0"/>
        <v>1920</v>
      </c>
      <c r="R7" s="25">
        <f t="shared" si="0"/>
        <v>15360</v>
      </c>
      <c r="S7" s="25">
        <f t="shared" si="0"/>
        <v>17280</v>
      </c>
      <c r="T7" s="25">
        <f t="shared" si="0"/>
        <v>1920</v>
      </c>
      <c r="U7" s="25">
        <f t="shared" si="0"/>
        <v>5760</v>
      </c>
      <c r="V7" s="25">
        <f t="shared" si="0"/>
        <v>0</v>
      </c>
      <c r="W7" s="25">
        <f t="shared" si="0"/>
        <v>13440</v>
      </c>
      <c r="X7" s="25">
        <f t="shared" si="0"/>
        <v>26880</v>
      </c>
    </row>
    <row r="8" spans="1:24" ht="55.8" thickBot="1" x14ac:dyDescent="0.35">
      <c r="B8" s="23" t="s">
        <v>30</v>
      </c>
      <c r="C8" s="18">
        <f>SUM(E8:X8)</f>
        <v>103</v>
      </c>
      <c r="E8" s="26">
        <f>ROUNDUP((E7/160)/12,0)</f>
        <v>30</v>
      </c>
      <c r="F8" s="26">
        <f t="shared" ref="F8:X8" si="1">ROUNDUP((F7/160)/12,0)</f>
        <v>2</v>
      </c>
      <c r="G8" s="26">
        <f t="shared" si="1"/>
        <v>2</v>
      </c>
      <c r="H8" s="26">
        <f t="shared" si="1"/>
        <v>0</v>
      </c>
      <c r="I8" s="26">
        <f t="shared" si="1"/>
        <v>2</v>
      </c>
      <c r="J8" s="26">
        <f t="shared" si="1"/>
        <v>2</v>
      </c>
      <c r="K8" s="26">
        <f t="shared" si="1"/>
        <v>4</v>
      </c>
      <c r="L8" s="26">
        <f t="shared" si="1"/>
        <v>4</v>
      </c>
      <c r="M8" s="26">
        <f t="shared" si="1"/>
        <v>5</v>
      </c>
      <c r="N8" s="26">
        <f t="shared" si="1"/>
        <v>4</v>
      </c>
      <c r="O8" s="26">
        <f t="shared" si="1"/>
        <v>3</v>
      </c>
      <c r="P8" s="26">
        <f t="shared" si="1"/>
        <v>2</v>
      </c>
      <c r="Q8" s="26">
        <f t="shared" si="1"/>
        <v>1</v>
      </c>
      <c r="R8" s="26">
        <f t="shared" si="1"/>
        <v>8</v>
      </c>
      <c r="S8" s="26">
        <f t="shared" si="1"/>
        <v>9</v>
      </c>
      <c r="T8" s="26">
        <f t="shared" si="1"/>
        <v>1</v>
      </c>
      <c r="U8" s="26">
        <f t="shared" si="1"/>
        <v>3</v>
      </c>
      <c r="V8" s="26">
        <f t="shared" si="1"/>
        <v>0</v>
      </c>
      <c r="W8" s="26">
        <f t="shared" si="1"/>
        <v>7</v>
      </c>
      <c r="X8" s="26">
        <f t="shared" si="1"/>
        <v>14</v>
      </c>
    </row>
    <row r="11" spans="1:24" x14ac:dyDescent="0.3">
      <c r="A11" s="28" t="s">
        <v>42</v>
      </c>
      <c r="B11" s="29" t="s">
        <v>43</v>
      </c>
      <c r="C11" s="29"/>
      <c r="D11" s="29"/>
      <c r="E11" s="29"/>
      <c r="F11" s="29"/>
      <c r="G11" s="29"/>
      <c r="H11" s="29"/>
      <c r="I11" s="29"/>
    </row>
    <row r="12" spans="1:24" x14ac:dyDescent="0.3">
      <c r="A12" s="30" t="s">
        <v>42</v>
      </c>
      <c r="B12" s="29" t="s">
        <v>44</v>
      </c>
    </row>
  </sheetData>
  <mergeCells count="5">
    <mergeCell ref="A4:A6"/>
    <mergeCell ref="B7:C7"/>
    <mergeCell ref="A1:X1"/>
    <mergeCell ref="A2:O2"/>
    <mergeCell ref="P2:X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FC82-7654-4ECA-9DD3-FC194D412814}">
  <dimension ref="A1:X14"/>
  <sheetViews>
    <sheetView tabSelected="1" zoomScale="85" zoomScaleNormal="85" workbookViewId="0">
      <pane ySplit="3" topLeftCell="A4" activePane="bottomLeft" state="frozen"/>
      <selection activeCell="B1" sqref="B1"/>
      <selection pane="bottomLeft" activeCell="D12" sqref="D12"/>
    </sheetView>
  </sheetViews>
  <sheetFormatPr defaultRowHeight="14.4" x14ac:dyDescent="0.3"/>
  <cols>
    <col min="2" max="2" width="15.33203125" customWidth="1"/>
    <col min="3" max="3" width="10.21875" customWidth="1"/>
    <col min="4" max="4" width="13.21875" bestFit="1" customWidth="1"/>
    <col min="5" max="24" width="8.33203125" customWidth="1"/>
  </cols>
  <sheetData>
    <row r="1" spans="1:24" ht="18" x14ac:dyDescent="0.3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8" x14ac:dyDescent="0.3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36</v>
      </c>
      <c r="Q2" s="39"/>
      <c r="R2" s="39"/>
      <c r="S2" s="39"/>
      <c r="T2" s="39"/>
      <c r="U2" s="39"/>
      <c r="V2" s="39"/>
      <c r="W2" s="39"/>
      <c r="X2" s="39"/>
    </row>
    <row r="3" spans="1:24" ht="97.2" thickBot="1" x14ac:dyDescent="0.35">
      <c r="A3" s="17" t="s">
        <v>28</v>
      </c>
      <c r="B3" s="16" t="s">
        <v>27</v>
      </c>
      <c r="C3" s="15" t="s">
        <v>26</v>
      </c>
      <c r="D3" s="14" t="s">
        <v>25</v>
      </c>
      <c r="E3" s="21" t="s">
        <v>24</v>
      </c>
      <c r="F3" s="22" t="s">
        <v>23</v>
      </c>
      <c r="G3" s="21" t="s">
        <v>22</v>
      </c>
      <c r="H3" s="21" t="s">
        <v>21</v>
      </c>
      <c r="I3" s="21" t="s">
        <v>20</v>
      </c>
      <c r="J3" s="21" t="s">
        <v>19</v>
      </c>
      <c r="K3" s="21" t="s">
        <v>18</v>
      </c>
      <c r="L3" s="21" t="s">
        <v>17</v>
      </c>
      <c r="M3" s="21" t="s">
        <v>16</v>
      </c>
      <c r="N3" s="21" t="s">
        <v>15</v>
      </c>
      <c r="O3" s="21" t="s">
        <v>14</v>
      </c>
      <c r="P3" s="21" t="s">
        <v>13</v>
      </c>
      <c r="Q3" s="21" t="s">
        <v>12</v>
      </c>
      <c r="R3" s="21" t="s">
        <v>11</v>
      </c>
      <c r="S3" s="21" t="s">
        <v>10</v>
      </c>
      <c r="T3" s="21" t="s">
        <v>9</v>
      </c>
      <c r="U3" s="21" t="s">
        <v>8</v>
      </c>
      <c r="V3" s="21" t="s">
        <v>7</v>
      </c>
      <c r="W3" s="21" t="s">
        <v>6</v>
      </c>
      <c r="X3" s="21" t="s">
        <v>5</v>
      </c>
    </row>
    <row r="4" spans="1:24" ht="15" thickBot="1" x14ac:dyDescent="0.35">
      <c r="A4" s="31" t="s">
        <v>37</v>
      </c>
      <c r="B4" s="13" t="s">
        <v>3</v>
      </c>
      <c r="C4" s="9"/>
      <c r="D4" s="8">
        <f>SUM(E4:X4)</f>
        <v>9202.2000000000007</v>
      </c>
      <c r="E4" s="8">
        <v>5362.2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1920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1920</v>
      </c>
    </row>
    <row r="5" spans="1:24" ht="28.2" thickBot="1" x14ac:dyDescent="0.35">
      <c r="A5" s="32"/>
      <c r="B5" s="12" t="s">
        <v>2</v>
      </c>
      <c r="C5" s="9"/>
      <c r="D5" s="11">
        <f>SUM(E5:X5)</f>
        <v>9600</v>
      </c>
      <c r="E5" s="11">
        <f>(160*5)*12</f>
        <v>9600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</row>
    <row r="6" spans="1:24" ht="28.2" thickBot="1" x14ac:dyDescent="0.35">
      <c r="A6" s="32"/>
      <c r="B6" s="10" t="s">
        <v>1</v>
      </c>
      <c r="C6" s="9"/>
      <c r="D6" s="8">
        <f>SUM(E6:X6)</f>
        <v>142340.60000000003</v>
      </c>
      <c r="E6" s="7">
        <v>37406.400000000001</v>
      </c>
      <c r="F6" s="7">
        <v>5088.5</v>
      </c>
      <c r="G6" s="7">
        <v>2838.5</v>
      </c>
      <c r="H6" s="7">
        <v>35227.800000000003</v>
      </c>
      <c r="I6" s="7">
        <v>1920</v>
      </c>
      <c r="J6" s="7">
        <v>1682.1</v>
      </c>
      <c r="K6" s="7">
        <v>1920</v>
      </c>
      <c r="L6" s="7">
        <v>1920</v>
      </c>
      <c r="M6" s="7">
        <v>6968.3</v>
      </c>
      <c r="N6" s="7">
        <v>3063.5</v>
      </c>
      <c r="O6" s="7">
        <v>9745.5</v>
      </c>
      <c r="P6" s="7">
        <v>0</v>
      </c>
      <c r="Q6" s="7">
        <v>0</v>
      </c>
      <c r="R6" s="7">
        <f>1920*3</f>
        <v>5760</v>
      </c>
      <c r="S6" s="7">
        <f>1920*3</f>
        <v>5760</v>
      </c>
      <c r="T6" s="7">
        <v>0</v>
      </c>
      <c r="U6" s="7">
        <v>0</v>
      </c>
      <c r="V6" s="7">
        <f>1920</f>
        <v>1920</v>
      </c>
      <c r="W6" s="7">
        <f>1920*2</f>
        <v>3840</v>
      </c>
      <c r="X6" s="7">
        <f>1920*9</f>
        <v>17280</v>
      </c>
    </row>
    <row r="7" spans="1:24" ht="90.6" customHeight="1" thickBot="1" x14ac:dyDescent="0.35">
      <c r="A7" s="32"/>
      <c r="B7" s="6" t="s">
        <v>0</v>
      </c>
      <c r="C7" s="5"/>
      <c r="D7" s="4">
        <f>SUM(E7:X7)</f>
        <v>11520</v>
      </c>
      <c r="E7" s="3">
        <v>1920</v>
      </c>
      <c r="F7" s="3">
        <v>1920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f>160*12</f>
        <v>1920</v>
      </c>
      <c r="P7" s="3">
        <v>1920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1920</v>
      </c>
      <c r="X7" s="3">
        <v>1920</v>
      </c>
    </row>
    <row r="8" spans="1:24" ht="18.600000000000001" thickBot="1" x14ac:dyDescent="0.35">
      <c r="A8" s="19"/>
      <c r="B8" s="34" t="s">
        <v>39</v>
      </c>
      <c r="C8" s="35"/>
      <c r="D8" s="27">
        <f t="shared" ref="D8:X8" si="0">SUM(D4:D7)</f>
        <v>172662.80000000005</v>
      </c>
      <c r="E8" s="2">
        <f t="shared" si="0"/>
        <v>54288.600000000006</v>
      </c>
      <c r="F8" s="2">
        <f t="shared" si="0"/>
        <v>7008.5</v>
      </c>
      <c r="G8" s="2">
        <f t="shared" si="0"/>
        <v>2838.5</v>
      </c>
      <c r="H8" s="2">
        <f t="shared" si="0"/>
        <v>35227.800000000003</v>
      </c>
      <c r="I8" s="2">
        <f t="shared" si="0"/>
        <v>1920</v>
      </c>
      <c r="J8" s="2">
        <f t="shared" si="0"/>
        <v>1682.1</v>
      </c>
      <c r="K8" s="2">
        <f t="shared" si="0"/>
        <v>1920</v>
      </c>
      <c r="L8" s="2">
        <f t="shared" si="0"/>
        <v>1920</v>
      </c>
      <c r="M8" s="2">
        <f t="shared" si="0"/>
        <v>6968.3</v>
      </c>
      <c r="N8" s="2">
        <f t="shared" si="0"/>
        <v>3063.5</v>
      </c>
      <c r="O8" s="2">
        <f t="shared" si="0"/>
        <v>11665.5</v>
      </c>
      <c r="P8" s="2">
        <f t="shared" si="0"/>
        <v>1920</v>
      </c>
      <c r="Q8" s="2">
        <f t="shared" si="0"/>
        <v>0</v>
      </c>
      <c r="R8" s="2">
        <f t="shared" si="0"/>
        <v>7680</v>
      </c>
      <c r="S8" s="2">
        <f t="shared" si="0"/>
        <v>5760</v>
      </c>
      <c r="T8" s="2">
        <f t="shared" si="0"/>
        <v>0</v>
      </c>
      <c r="U8" s="1">
        <f t="shared" si="0"/>
        <v>0</v>
      </c>
      <c r="V8" s="2">
        <f t="shared" si="0"/>
        <v>1920</v>
      </c>
      <c r="W8" s="2">
        <f t="shared" si="0"/>
        <v>5760</v>
      </c>
      <c r="X8" s="1">
        <f t="shared" si="0"/>
        <v>21120</v>
      </c>
    </row>
    <row r="9" spans="1:24" ht="42" thickBot="1" x14ac:dyDescent="0.35">
      <c r="B9" s="23" t="s">
        <v>30</v>
      </c>
      <c r="C9" s="18">
        <f>SUM(E9:X9)</f>
        <v>94</v>
      </c>
      <c r="E9" s="26">
        <f>ROUNDUP((E8/160)/12,0)</f>
        <v>29</v>
      </c>
      <c r="F9" s="26">
        <f t="shared" ref="F9:X9" si="1">ROUNDUP((F8/160)/12,0)</f>
        <v>4</v>
      </c>
      <c r="G9" s="26">
        <f t="shared" si="1"/>
        <v>2</v>
      </c>
      <c r="H9" s="26">
        <f t="shared" si="1"/>
        <v>19</v>
      </c>
      <c r="I9" s="26">
        <f t="shared" si="1"/>
        <v>1</v>
      </c>
      <c r="J9" s="26">
        <f t="shared" si="1"/>
        <v>1</v>
      </c>
      <c r="K9" s="26">
        <f t="shared" si="1"/>
        <v>1</v>
      </c>
      <c r="L9" s="26">
        <f t="shared" si="1"/>
        <v>1</v>
      </c>
      <c r="M9" s="26">
        <f t="shared" si="1"/>
        <v>4</v>
      </c>
      <c r="N9" s="26">
        <f t="shared" si="1"/>
        <v>2</v>
      </c>
      <c r="O9" s="26">
        <f t="shared" si="1"/>
        <v>7</v>
      </c>
      <c r="P9" s="26">
        <f t="shared" si="1"/>
        <v>1</v>
      </c>
      <c r="Q9" s="26">
        <f t="shared" si="1"/>
        <v>0</v>
      </c>
      <c r="R9" s="26">
        <f t="shared" si="1"/>
        <v>4</v>
      </c>
      <c r="S9" s="26">
        <f t="shared" si="1"/>
        <v>3</v>
      </c>
      <c r="T9" s="26">
        <f t="shared" si="1"/>
        <v>0</v>
      </c>
      <c r="U9" s="26">
        <f t="shared" si="1"/>
        <v>0</v>
      </c>
      <c r="V9" s="26">
        <f t="shared" si="1"/>
        <v>1</v>
      </c>
      <c r="W9" s="26">
        <f t="shared" si="1"/>
        <v>3</v>
      </c>
      <c r="X9" s="26">
        <f t="shared" si="1"/>
        <v>11</v>
      </c>
    </row>
    <row r="13" spans="1:24" x14ac:dyDescent="0.3">
      <c r="A13" s="28" t="s">
        <v>42</v>
      </c>
      <c r="B13" s="29" t="s">
        <v>43</v>
      </c>
    </row>
    <row r="14" spans="1:24" x14ac:dyDescent="0.3">
      <c r="A14" s="30" t="s">
        <v>42</v>
      </c>
      <c r="B14" s="29" t="s">
        <v>44</v>
      </c>
    </row>
  </sheetData>
  <mergeCells count="5">
    <mergeCell ref="A1:X1"/>
    <mergeCell ref="A4:A7"/>
    <mergeCell ref="A2:O2"/>
    <mergeCell ref="P2:X2"/>
    <mergeCell ref="B8:C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2694-4C1B-4C70-B438-80F93BF5CE62}">
  <dimension ref="A1:X11"/>
  <sheetViews>
    <sheetView zoomScale="85" zoomScaleNormal="85" workbookViewId="0">
      <pane ySplit="3" topLeftCell="A4" activePane="bottomLeft" state="frozen"/>
      <selection activeCell="B1" sqref="B1"/>
      <selection pane="bottomLeft" activeCell="M14" sqref="M14"/>
    </sheetView>
  </sheetViews>
  <sheetFormatPr defaultRowHeight="14.4" x14ac:dyDescent="0.3"/>
  <cols>
    <col min="2" max="2" width="15.33203125" customWidth="1"/>
    <col min="3" max="3" width="10.21875" customWidth="1"/>
    <col min="4" max="4" width="13.21875" bestFit="1" customWidth="1"/>
    <col min="5" max="24" width="8.6640625" customWidth="1"/>
  </cols>
  <sheetData>
    <row r="1" spans="1:24" ht="18" x14ac:dyDescent="0.35">
      <c r="A1" s="36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ht="18" x14ac:dyDescent="0.3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36</v>
      </c>
      <c r="Q2" s="39"/>
      <c r="R2" s="39"/>
      <c r="S2" s="39"/>
      <c r="T2" s="39"/>
      <c r="U2" s="39"/>
      <c r="V2" s="39"/>
      <c r="W2" s="39"/>
      <c r="X2" s="39"/>
    </row>
    <row r="3" spans="1:24" ht="97.2" thickBot="1" x14ac:dyDescent="0.35">
      <c r="A3" s="17" t="s">
        <v>28</v>
      </c>
      <c r="B3" s="16" t="s">
        <v>27</v>
      </c>
      <c r="C3" s="15" t="s">
        <v>26</v>
      </c>
      <c r="D3" s="14" t="s">
        <v>25</v>
      </c>
      <c r="E3" s="21" t="s">
        <v>24</v>
      </c>
      <c r="F3" s="22" t="s">
        <v>23</v>
      </c>
      <c r="G3" s="21" t="s">
        <v>22</v>
      </c>
      <c r="H3" s="21" t="s">
        <v>21</v>
      </c>
      <c r="I3" s="21" t="s">
        <v>20</v>
      </c>
      <c r="J3" s="21" t="s">
        <v>19</v>
      </c>
      <c r="K3" s="21" t="s">
        <v>18</v>
      </c>
      <c r="L3" s="21" t="s">
        <v>17</v>
      </c>
      <c r="M3" s="21" t="s">
        <v>16</v>
      </c>
      <c r="N3" s="21" t="s">
        <v>15</v>
      </c>
      <c r="O3" s="21" t="s">
        <v>14</v>
      </c>
      <c r="P3" s="21" t="s">
        <v>13</v>
      </c>
      <c r="Q3" s="21" t="s">
        <v>12</v>
      </c>
      <c r="R3" s="21" t="s">
        <v>11</v>
      </c>
      <c r="S3" s="21" t="s">
        <v>10</v>
      </c>
      <c r="T3" s="21" t="s">
        <v>9</v>
      </c>
      <c r="U3" s="21" t="s">
        <v>8</v>
      </c>
      <c r="V3" s="21" t="s">
        <v>7</v>
      </c>
      <c r="W3" s="21" t="s">
        <v>6</v>
      </c>
      <c r="X3" s="21" t="s">
        <v>5</v>
      </c>
    </row>
    <row r="4" spans="1:24" ht="42" thickBot="1" x14ac:dyDescent="0.35">
      <c r="A4" s="32" t="s">
        <v>38</v>
      </c>
      <c r="B4" s="10" t="s">
        <v>34</v>
      </c>
      <c r="C4" s="9">
        <f>(D4/160)/12</f>
        <v>15.905625000000001</v>
      </c>
      <c r="D4" s="8">
        <f>SUM(E4:X4)</f>
        <v>30538.799999999999</v>
      </c>
      <c r="E4" s="7">
        <v>22858.799999999999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f>1920*4</f>
        <v>7680</v>
      </c>
    </row>
    <row r="5" spans="1:24" ht="118.8" customHeight="1" thickBot="1" x14ac:dyDescent="0.35">
      <c r="A5" s="32"/>
      <c r="B5" s="6" t="s">
        <v>33</v>
      </c>
      <c r="C5" s="5">
        <f>(D5/160)/12</f>
        <v>2.0348958333333331</v>
      </c>
      <c r="D5" s="4">
        <f>SUM(E5:X5)</f>
        <v>3907</v>
      </c>
      <c r="E5" s="3">
        <f>160*12</f>
        <v>1920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1987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</row>
    <row r="6" spans="1:24" ht="18.600000000000001" thickBot="1" x14ac:dyDescent="0.35">
      <c r="A6" s="19"/>
      <c r="B6" s="34" t="s">
        <v>39</v>
      </c>
      <c r="C6" s="35"/>
      <c r="D6" s="27">
        <f>SUM(D2:D5)</f>
        <v>34445.800000000003</v>
      </c>
      <c r="E6" s="2">
        <f t="shared" ref="E6:X6" si="0">SUM(E4:E5)</f>
        <v>24778.799999999999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1987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7680</v>
      </c>
    </row>
    <row r="7" spans="1:24" ht="42" thickBot="1" x14ac:dyDescent="0.35">
      <c r="B7" s="23" t="s">
        <v>30</v>
      </c>
      <c r="C7" s="18">
        <f>SUM(E7:X7)</f>
        <v>19</v>
      </c>
      <c r="E7" s="26">
        <f>ROUNDUP((E6/160)/12,0)</f>
        <v>13</v>
      </c>
      <c r="F7" s="26">
        <f t="shared" ref="F7:X7" si="1">ROUNDUP((F6/160)/12,0)</f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6">
        <f t="shared" si="1"/>
        <v>0</v>
      </c>
      <c r="O7" s="26">
        <f t="shared" si="1"/>
        <v>2</v>
      </c>
      <c r="P7" s="26">
        <f t="shared" si="1"/>
        <v>0</v>
      </c>
      <c r="Q7" s="26">
        <f t="shared" si="1"/>
        <v>0</v>
      </c>
      <c r="R7" s="26">
        <f t="shared" si="1"/>
        <v>0</v>
      </c>
      <c r="S7" s="26">
        <f t="shared" si="1"/>
        <v>0</v>
      </c>
      <c r="T7" s="26">
        <f t="shared" si="1"/>
        <v>0</v>
      </c>
      <c r="U7" s="26">
        <f t="shared" si="1"/>
        <v>0</v>
      </c>
      <c r="V7" s="26">
        <f t="shared" si="1"/>
        <v>0</v>
      </c>
      <c r="W7" s="26">
        <f t="shared" si="1"/>
        <v>0</v>
      </c>
      <c r="X7" s="26">
        <f t="shared" si="1"/>
        <v>4</v>
      </c>
    </row>
    <row r="10" spans="1:24" x14ac:dyDescent="0.3">
      <c r="A10" s="28" t="s">
        <v>42</v>
      </c>
      <c r="B10" s="29" t="s">
        <v>43</v>
      </c>
    </row>
    <row r="11" spans="1:24" x14ac:dyDescent="0.3">
      <c r="A11" s="30" t="s">
        <v>42</v>
      </c>
      <c r="B11" s="29" t="s">
        <v>44</v>
      </c>
    </row>
  </sheetData>
  <mergeCells count="5">
    <mergeCell ref="A1:X1"/>
    <mergeCell ref="A4:A5"/>
    <mergeCell ref="A2:O2"/>
    <mergeCell ref="P2:X2"/>
    <mergeCell ref="B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Histórico HH SUPORTE 12 Meses</vt:lpstr>
      <vt:lpstr>Histórico HH INFRA 12 Meses</vt:lpstr>
      <vt:lpstr>Histórico HH SEGURANÇA 12 Meses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Eckhardt</dc:creator>
  <cp:lastModifiedBy>Gustavo Eckhardt</cp:lastModifiedBy>
  <dcterms:created xsi:type="dcterms:W3CDTF">2023-12-11T22:00:00Z</dcterms:created>
  <dcterms:modified xsi:type="dcterms:W3CDTF">2023-12-12T12:17:38Z</dcterms:modified>
</cp:coreProperties>
</file>